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gramming\projects2026\nextjs\eder-cotizador\public\comparativa\"/>
    </mc:Choice>
  </mc:AlternateContent>
  <xr:revisionPtr revIDLastSave="0" documentId="13_ncr:1_{2CD4BA1F-5A0F-4E6D-9730-06A6B8C534BC}" xr6:coauthVersionLast="47" xr6:coauthVersionMax="47" xr10:uidLastSave="{00000000-0000-0000-0000-000000000000}"/>
  <bookViews>
    <workbookView xWindow="-38510" yWindow="-110" windowWidth="38620" windowHeight="21820" xr2:uid="{00000000-000D-0000-FFFF-FFFF00000000}"/>
  </bookViews>
  <sheets>
    <sheet name="FInanciamiento " sheetId="1" r:id="rId1"/>
    <sheet name="PRECIOS OCTUBRE 2026" sheetId="2" r:id="rId2"/>
  </sheets>
  <definedNames>
    <definedName name="ListaDepartamentos">'PRECIOS OCTUBRE 2026'!$C$8:$C$32</definedName>
    <definedName name="ListaDepositos">'PRECIOS OCTUBRE 2026'!$H$38:$H$42</definedName>
    <definedName name="ListaEstacionamientos">'PRECIOS OCTUBRE 2026'!$B$38:$B$48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8" i="2" l="1"/>
  <c r="D48" i="2"/>
  <c r="F47" i="2"/>
  <c r="D47" i="2"/>
  <c r="F46" i="2"/>
  <c r="D46" i="2"/>
  <c r="F45" i="2"/>
  <c r="D45" i="2"/>
  <c r="F44" i="2"/>
  <c r="D44" i="2"/>
  <c r="F43" i="2"/>
  <c r="D43" i="2"/>
  <c r="L42" i="2"/>
  <c r="M42" i="2" s="1"/>
  <c r="F42" i="2"/>
  <c r="D42" i="2"/>
  <c r="L41" i="2"/>
  <c r="M41" i="2" s="1"/>
  <c r="F41" i="2"/>
  <c r="D41" i="2"/>
  <c r="L40" i="2"/>
  <c r="M40" i="2" s="1"/>
  <c r="F40" i="2"/>
  <c r="D40" i="2"/>
  <c r="L39" i="2"/>
  <c r="M39" i="2" s="1"/>
  <c r="F39" i="2"/>
  <c r="D39" i="2"/>
  <c r="K32" i="2"/>
  <c r="L32" i="2" s="1"/>
  <c r="J32" i="2"/>
  <c r="K31" i="2"/>
  <c r="L31" i="2" s="1"/>
  <c r="J31" i="2"/>
  <c r="K30" i="2"/>
  <c r="L30" i="2" s="1"/>
  <c r="J30" i="2"/>
  <c r="K29" i="2"/>
  <c r="L29" i="2" s="1"/>
  <c r="J29" i="2"/>
  <c r="K28" i="2"/>
  <c r="L28" i="2" s="1"/>
  <c r="J28" i="2"/>
  <c r="K27" i="2"/>
  <c r="L27" i="2" s="1"/>
  <c r="J27" i="2"/>
  <c r="K26" i="2"/>
  <c r="L26" i="2" s="1"/>
  <c r="J26" i="2"/>
  <c r="K25" i="2"/>
  <c r="L25" i="2" s="1"/>
  <c r="J25" i="2"/>
  <c r="K24" i="2"/>
  <c r="L24" i="2" s="1"/>
  <c r="J24" i="2"/>
  <c r="K23" i="2"/>
  <c r="L23" i="2" s="1"/>
  <c r="J23" i="2"/>
  <c r="K22" i="2"/>
  <c r="L22" i="2" s="1"/>
  <c r="J22" i="2"/>
  <c r="K21" i="2"/>
  <c r="L21" i="2" s="1"/>
  <c r="J21" i="2"/>
  <c r="K20" i="2"/>
  <c r="L20" i="2" s="1"/>
  <c r="J20" i="2"/>
  <c r="K19" i="2"/>
  <c r="L19" i="2" s="1"/>
  <c r="J19" i="2"/>
  <c r="K18" i="2"/>
  <c r="L18" i="2" s="1"/>
  <c r="J18" i="2"/>
  <c r="K17" i="2"/>
  <c r="L17" i="2" s="1"/>
  <c r="J17" i="2"/>
  <c r="K16" i="2"/>
  <c r="L16" i="2" s="1"/>
  <c r="J16" i="2"/>
  <c r="K15" i="2"/>
  <c r="L15" i="2" s="1"/>
  <c r="J15" i="2"/>
  <c r="K14" i="2"/>
  <c r="L14" i="2" s="1"/>
  <c r="J14" i="2"/>
  <c r="K13" i="2"/>
  <c r="L13" i="2" s="1"/>
  <c r="J13" i="2"/>
  <c r="K12" i="2"/>
  <c r="L12" i="2" s="1"/>
  <c r="J12" i="2"/>
  <c r="K11" i="2"/>
  <c r="L11" i="2" s="1"/>
  <c r="J11" i="2"/>
  <c r="K10" i="2"/>
  <c r="L10" i="2" s="1"/>
  <c r="J10" i="2"/>
  <c r="K9" i="2"/>
  <c r="L9" i="2" s="1"/>
  <c r="J9" i="2"/>
  <c r="K8" i="2"/>
  <c r="L8" i="2" s="1"/>
  <c r="J8" i="2"/>
  <c r="J7" i="2"/>
  <c r="E29" i="1"/>
  <c r="D20" i="1"/>
  <c r="D18" i="1"/>
  <c r="H17" i="1"/>
  <c r="H19" i="1" s="1"/>
  <c r="E17" i="1"/>
  <c r="D14" i="1"/>
  <c r="H13" i="1"/>
  <c r="H15" i="1" s="1"/>
  <c r="E13" i="1"/>
  <c r="D11" i="1" a="1"/>
  <c r="D11" i="1" s="1"/>
  <c r="D10" i="1"/>
  <c r="H9" i="1" a="1"/>
  <c r="H9" i="1" s="1"/>
  <c r="H11" i="1" s="1"/>
  <c r="E9" i="1"/>
  <c r="C7" i="1"/>
  <c r="H21" i="1" l="1"/>
  <c r="G27" i="1" s="1"/>
  <c r="G28" i="1" l="1"/>
  <c r="G25" i="1"/>
  <c r="G26" i="1"/>
  <c r="G29" i="1"/>
</calcChain>
</file>

<file path=xl/sharedStrings.xml><?xml version="1.0" encoding="utf-8"?>
<sst xmlns="http://schemas.openxmlformats.org/spreadsheetml/2006/main" count="164" uniqueCount="90">
  <si>
    <t xml:space="preserve">PROFORMA CRUZ MIRADOR
</t>
  </si>
  <si>
    <t>CLIENTE :</t>
  </si>
  <si>
    <t>ASESOR :</t>
  </si>
  <si>
    <t>FECHA :</t>
  </si>
  <si>
    <t>DNI :</t>
  </si>
  <si>
    <t>TELÉFONO:</t>
  </si>
  <si>
    <t>DEPARTAMENTO:</t>
  </si>
  <si>
    <t>Precio Dpto:</t>
  </si>
  <si>
    <t>Área (m2):</t>
  </si>
  <si>
    <t xml:space="preserve">Descuento </t>
  </si>
  <si>
    <t>PISO</t>
  </si>
  <si>
    <t xml:space="preserve">Precio Final </t>
  </si>
  <si>
    <t>ESTACIONAMIENTO:</t>
  </si>
  <si>
    <t xml:space="preserve">Precio Estac:         </t>
  </si>
  <si>
    <t>DEPÓSITO</t>
  </si>
  <si>
    <t>D-02</t>
  </si>
  <si>
    <t xml:space="preserve">Precio Depósito:         </t>
  </si>
  <si>
    <t xml:space="preserve">Estado </t>
  </si>
  <si>
    <t>PRECIO TOTAL</t>
  </si>
  <si>
    <t>FINANCIEAMIENTO DIRECTO</t>
  </si>
  <si>
    <t>N°</t>
  </si>
  <si>
    <t>CUOTAS</t>
  </si>
  <si>
    <t>MONTO</t>
  </si>
  <si>
    <t>INICIAL</t>
  </si>
  <si>
    <t>Casco Rojo</t>
  </si>
  <si>
    <t>Casco Gris</t>
  </si>
  <si>
    <t>Entrega</t>
  </si>
  <si>
    <t>Total</t>
  </si>
  <si>
    <t>CUENTA BANCARIA BBVA</t>
  </si>
  <si>
    <t>CRUZ MIRADOR INMOBILIARIA S.A.C. / RUC : 20000000002</t>
  </si>
  <si>
    <t>SOLES</t>
  </si>
  <si>
    <t>CTA CTE: 0011-0661-0100038472
CCI: 011-661-000100038472-58</t>
  </si>
  <si>
    <t>OF. LIMA: Av. Salaverry 2150, oficina 401, Jesús María.</t>
  </si>
  <si>
    <t>SALA DE VENTAS: Av. Los Fresnos 1180, Jesús María (Ref.: Frente al campo de Marte).</t>
  </si>
  <si>
    <t>Horario de Atención: Lunes a Viernes: 10:00 - 19:00 horas
Sábados: 9:00 - 13:00 horas</t>
  </si>
  <si>
    <t>(*) Visitas guiadas al proyecto todos los días. Empresa y datos ficticios, solo para demostración.</t>
  </si>
  <si>
    <t>CUADRO DE PRECIOS DESGLOZADO CON LAVANDERÍAS</t>
  </si>
  <si>
    <t>Tipo de Cambio</t>
  </si>
  <si>
    <t>Precio FINAL</t>
  </si>
  <si>
    <t>Dpto</t>
  </si>
  <si>
    <t>Fachada</t>
  </si>
  <si>
    <t>Tipo</t>
  </si>
  <si>
    <t xml:space="preserve">Área Vendible </t>
  </si>
  <si>
    <t>Lavanderia</t>
  </si>
  <si>
    <t xml:space="preserve">Nro lavanderia </t>
  </si>
  <si>
    <t>Precio Total Soles</t>
  </si>
  <si>
    <t>Precio Total Dolares</t>
  </si>
  <si>
    <t xml:space="preserve">Precio M2 Soles </t>
  </si>
  <si>
    <t>Precio M2 Dolares</t>
  </si>
  <si>
    <t xml:space="preserve">Disponibilidad </t>
  </si>
  <si>
    <t>PISO I</t>
  </si>
  <si>
    <t>FLAT</t>
  </si>
  <si>
    <t>VENDIDO</t>
  </si>
  <si>
    <t>DISPONIBLE</t>
  </si>
  <si>
    <t>PISO II</t>
  </si>
  <si>
    <t>PISO III</t>
  </si>
  <si>
    <t>PISO IV</t>
  </si>
  <si>
    <t>BLOQUEADO</t>
  </si>
  <si>
    <t>PISO V</t>
  </si>
  <si>
    <t>PISO VI</t>
  </si>
  <si>
    <t>PISO VII</t>
  </si>
  <si>
    <t>PISO VIII</t>
  </si>
  <si>
    <t>PISO IX</t>
  </si>
  <si>
    <t>DUPLEX</t>
  </si>
  <si>
    <t>COCHERAS</t>
  </si>
  <si>
    <t>DEPOSITO</t>
  </si>
  <si>
    <t xml:space="preserve">N° Cochera </t>
  </si>
  <si>
    <t>M2</t>
  </si>
  <si>
    <t xml:space="preserve">Precio x m2 Soles </t>
  </si>
  <si>
    <t>Precio en Soles</t>
  </si>
  <si>
    <t>Precio en dolares</t>
  </si>
  <si>
    <t xml:space="preserve">Deposito </t>
  </si>
  <si>
    <t>X M2</t>
  </si>
  <si>
    <t>TOTAL$</t>
  </si>
  <si>
    <t>TOTAL SOLES</t>
  </si>
  <si>
    <t xml:space="preserve">Soles </t>
  </si>
  <si>
    <t>E-01</t>
  </si>
  <si>
    <t>D-01</t>
  </si>
  <si>
    <t>Dep</t>
  </si>
  <si>
    <t>E-02</t>
  </si>
  <si>
    <t>E-03</t>
  </si>
  <si>
    <t>D-03</t>
  </si>
  <si>
    <t>E-04</t>
  </si>
  <si>
    <t>D-04</t>
  </si>
  <si>
    <t>E-05</t>
  </si>
  <si>
    <t>E-06</t>
  </si>
  <si>
    <t>E-07</t>
  </si>
  <si>
    <t>E-08</t>
  </si>
  <si>
    <t>E-09</t>
  </si>
  <si>
    <t>E-10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</si>
</sst>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S/&quot;\ * #,##0.00_-;\-&quot;S/&quot;\ * #,##0.00_-;_-&quot;S/&quot;\ * &quot;-&quot;??_-;_-@_-"/>
    <numFmt numFmtId="164" formatCode="_-[$S/-280A]* #,##0.00_-;\-[$S/-280A]* #,##0.00_-;_-[$S/-280A]* &quot;-&quot;??_-;_-@"/>
    <numFmt numFmtId="165" formatCode="_-[$$-540A]* #,##0.00_ ;_-[$$-540A]* \-#,##0.00\ ;_-[$$-540A]* &quot;-&quot;??_ ;_-@_ "/>
    <numFmt numFmtId="166" formatCode="&quot;S/&quot;#,##0.00;\-&quot;S/&quot;#,##0.00"/>
    <numFmt numFmtId="167" formatCode="d/m/yyyy"/>
    <numFmt numFmtId="168" formatCode="_-* #,##0_-;\-* #,##0_-;_-* &quot;-&quot;??_-;_-@"/>
    <numFmt numFmtId="169" formatCode="_-&quot;S/&quot;* #,##0.00_-;\-&quot;S/&quot;* #,##0.00_-;_-&quot;S/&quot;* &quot;-&quot;??_-;_-@"/>
  </numFmts>
  <fonts count="33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u/>
      <sz val="11"/>
      <color rgb="FF00B05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8"/>
      <color theme="8"/>
      <name val="Calibri"/>
      <family val="2"/>
    </font>
    <font>
      <b/>
      <sz val="11"/>
      <color rgb="FFFF0000"/>
      <name val="Calibri"/>
      <family val="2"/>
    </font>
    <font>
      <b/>
      <i/>
      <sz val="11"/>
      <color theme="1"/>
      <name val="Calibri"/>
      <family val="2"/>
    </font>
    <font>
      <b/>
      <sz val="9"/>
      <color theme="1"/>
      <name val="Calibri"/>
      <family val="2"/>
    </font>
    <font>
      <b/>
      <sz val="10"/>
      <color rgb="FFFF000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2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i/>
      <sz val="10"/>
      <color theme="1"/>
      <name val="Calibri"/>
      <family val="2"/>
    </font>
    <font>
      <b/>
      <sz val="9"/>
      <name val="Calibri"/>
      <family val="2"/>
    </font>
    <font>
      <b/>
      <sz val="11"/>
      <name val="Calibri"/>
      <family val="2"/>
    </font>
    <font>
      <b/>
      <sz val="11"/>
      <color theme="0"/>
      <name val="Arial"/>
      <family val="2"/>
    </font>
    <font>
      <sz val="10"/>
      <color rgb="FF692DB6"/>
      <name val="Arial"/>
      <family val="2"/>
    </font>
    <font>
      <b/>
      <sz val="9"/>
      <color rgb="FF0070C0"/>
      <name val="Arial"/>
      <family val="2"/>
    </font>
    <font>
      <b/>
      <sz val="11"/>
      <color rgb="FF0070C0"/>
      <name val="Arial"/>
      <family val="2"/>
    </font>
    <font>
      <b/>
      <sz val="11"/>
      <color theme="1"/>
      <name val="Arial"/>
      <family val="2"/>
    </font>
    <font>
      <b/>
      <sz val="11"/>
      <color rgb="FF1B528A"/>
      <name val="Arial"/>
      <family val="2"/>
    </font>
    <font>
      <b/>
      <sz val="10"/>
      <color rgb="FF1B528A"/>
      <name val="Arial"/>
      <family val="2"/>
    </font>
    <font>
      <sz val="10"/>
      <color theme="0"/>
      <name val="Arial"/>
      <family val="2"/>
    </font>
    <font>
      <b/>
      <sz val="9"/>
      <color theme="0"/>
      <name val="Arial"/>
      <family val="2"/>
    </font>
    <font>
      <sz val="10"/>
      <color theme="1"/>
      <name val="Arial"/>
      <family val="2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CECEC"/>
        <bgColor rgb="FFECECEC"/>
      </patternFill>
    </fill>
    <fill>
      <patternFill patternType="solid">
        <fgColor theme="6"/>
        <bgColor theme="6"/>
      </patternFill>
    </fill>
    <fill>
      <patternFill patternType="solid">
        <fgColor rgb="FFF07E14"/>
        <bgColor rgb="FFC5E0B3"/>
      </patternFill>
    </fill>
    <fill>
      <patternFill patternType="solid">
        <fgColor rgb="FFF07E14"/>
        <bgColor indexed="64"/>
      </patternFill>
    </fill>
    <fill>
      <patternFill patternType="solid">
        <fgColor rgb="FF0A4269"/>
        <bgColor rgb="FFB4C6E7"/>
      </patternFill>
    </fill>
    <fill>
      <patternFill patternType="solid">
        <fgColor theme="5" tint="0.79998168889431442"/>
        <bgColor rgb="FFC6EFCE"/>
      </patternFill>
    </fill>
    <fill>
      <patternFill patternType="solid">
        <fgColor theme="5" tint="0.79998168889431442"/>
        <bgColor rgb="FFE2EFD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6EFCE"/>
      </patternFill>
    </fill>
    <fill>
      <patternFill patternType="solid">
        <fgColor rgb="FFE36C09"/>
        <bgColor rgb="FFE36C09"/>
      </patternFill>
    </fill>
    <fill>
      <patternFill patternType="solid">
        <fgColor rgb="FFF07E14"/>
        <bgColor theme="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9"/>
    <xf numFmtId="44" fontId="11" fillId="0" borderId="9"/>
    <xf numFmtId="9" fontId="31" fillId="0" borderId="9"/>
  </cellStyleXfs>
  <cellXfs count="110">
    <xf numFmtId="0" fontId="0" fillId="0" borderId="0" xfId="0" applyBorder="1"/>
    <xf numFmtId="0" fontId="1" fillId="2" borderId="1" xfId="0" applyFont="1" applyFill="1" applyBorder="1"/>
    <xf numFmtId="0" fontId="1" fillId="0" borderId="0" xfId="0" applyFont="1" applyBorder="1"/>
    <xf numFmtId="0" fontId="1" fillId="0" borderId="3" xfId="0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2" fontId="4" fillId="2" borderId="8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left" wrapText="1"/>
    </xf>
    <xf numFmtId="165" fontId="4" fillId="4" borderId="6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166" fontId="7" fillId="0" borderId="0" xfId="0" applyNumberFormat="1" applyFont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2" fontId="10" fillId="0" borderId="6" xfId="0" applyNumberFormat="1" applyFont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165" fontId="20" fillId="9" borderId="6" xfId="0" applyNumberFormat="1" applyFont="1" applyFill="1" applyBorder="1" applyAlignment="1">
      <alignment horizontal="center" vertical="center"/>
    </xf>
    <xf numFmtId="165" fontId="20" fillId="10" borderId="6" xfId="0" applyNumberFormat="1" applyFont="1" applyFill="1" applyBorder="1" applyAlignment="1">
      <alignment horizontal="center" vertical="center"/>
    </xf>
    <xf numFmtId="0" fontId="16" fillId="11" borderId="6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0" fillId="0" borderId="9" xfId="0"/>
    <xf numFmtId="0" fontId="1" fillId="2" borderId="9" xfId="0" applyFont="1" applyFill="1" applyAlignment="1">
      <alignment vertical="center"/>
    </xf>
    <xf numFmtId="0" fontId="1" fillId="2" borderId="9" xfId="0" applyFont="1" applyFill="1" applyAlignment="1">
      <alignment horizontal="left" vertical="center"/>
    </xf>
    <xf numFmtId="165" fontId="24" fillId="2" borderId="9" xfId="0" applyNumberFormat="1" applyFont="1" applyFill="1"/>
    <xf numFmtId="0" fontId="25" fillId="2" borderId="9" xfId="0" applyFont="1" applyFill="1"/>
    <xf numFmtId="165" fontId="21" fillId="2" borderId="9" xfId="0" applyNumberFormat="1" applyFont="1" applyFill="1" applyAlignment="1">
      <alignment horizontal="center"/>
    </xf>
    <xf numFmtId="0" fontId="21" fillId="2" borderId="9" xfId="0" applyFont="1" applyFill="1" applyAlignment="1">
      <alignment horizontal="center"/>
    </xf>
    <xf numFmtId="165" fontId="20" fillId="12" borderId="6" xfId="0" applyNumberFormat="1" applyFont="1" applyFill="1" applyBorder="1" applyAlignment="1">
      <alignment horizontal="center" vertical="center"/>
    </xf>
    <xf numFmtId="0" fontId="4" fillId="2" borderId="9" xfId="0" applyFont="1" applyFill="1" applyAlignment="1">
      <alignment horizontal="left" vertical="center"/>
    </xf>
    <xf numFmtId="2" fontId="4" fillId="2" borderId="9" xfId="0" applyNumberFormat="1" applyFont="1" applyFill="1" applyAlignment="1">
      <alignment horizontal="center" vertical="center"/>
    </xf>
    <xf numFmtId="165" fontId="6" fillId="2" borderId="9" xfId="0" applyNumberFormat="1" applyFont="1" applyFill="1" applyAlignment="1">
      <alignment horizontal="left" wrapText="1"/>
    </xf>
    <xf numFmtId="2" fontId="4" fillId="14" borderId="14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left"/>
    </xf>
    <xf numFmtId="0" fontId="3" fillId="0" borderId="9" xfId="0" applyFont="1"/>
    <xf numFmtId="0" fontId="17" fillId="5" borderId="11" xfId="0" applyFont="1" applyFill="1" applyBorder="1" applyAlignment="1">
      <alignment horizontal="center" vertical="center"/>
    </xf>
    <xf numFmtId="0" fontId="3" fillId="0" borderId="3" xfId="0" applyFont="1" applyBorder="1"/>
    <xf numFmtId="44" fontId="4" fillId="2" borderId="6" xfId="1" applyFont="1" applyFill="1" applyBorder="1" applyAlignment="1">
      <alignment horizontal="center" vertical="center"/>
    </xf>
    <xf numFmtId="44" fontId="14" fillId="14" borderId="6" xfId="1" applyFont="1" applyFill="1" applyBorder="1" applyAlignment="1">
      <alignment horizontal="center" vertical="center"/>
    </xf>
    <xf numFmtId="44" fontId="14" fillId="8" borderId="6" xfId="1" applyFont="1" applyFill="1" applyBorder="1" applyAlignment="1">
      <alignment horizontal="center" vertical="center"/>
    </xf>
    <xf numFmtId="167" fontId="22" fillId="2" borderId="9" xfId="0" applyNumberFormat="1" applyFont="1" applyFill="1"/>
    <xf numFmtId="167" fontId="22" fillId="2" borderId="9" xfId="0" applyNumberFormat="1" applyFont="1" applyFill="1" applyAlignment="1">
      <alignment horizontal="center"/>
    </xf>
    <xf numFmtId="168" fontId="23" fillId="2" borderId="9" xfId="0" applyNumberFormat="1" applyFont="1" applyFill="1"/>
    <xf numFmtId="169" fontId="21" fillId="2" borderId="9" xfId="0" applyNumberFormat="1" applyFont="1" applyFill="1"/>
    <xf numFmtId="167" fontId="28" fillId="2" borderId="9" xfId="0" applyNumberFormat="1" applyFont="1" applyFill="1" applyAlignment="1">
      <alignment horizontal="center"/>
    </xf>
    <xf numFmtId="168" fontId="29" fillId="2" borderId="9" xfId="0" applyNumberFormat="1" applyFont="1" applyFill="1" applyAlignment="1">
      <alignment horizontal="center"/>
    </xf>
    <xf numFmtId="169" fontId="21" fillId="2" borderId="9" xfId="0" applyNumberFormat="1" applyFont="1" applyFill="1" applyAlignment="1">
      <alignment horizontal="center"/>
    </xf>
    <xf numFmtId="167" fontId="30" fillId="2" borderId="9" xfId="0" applyNumberFormat="1" applyFont="1" applyFill="1" applyAlignment="1">
      <alignment horizontal="left"/>
    </xf>
    <xf numFmtId="0" fontId="8" fillId="0" borderId="9" xfId="0" applyFont="1" applyAlignment="1">
      <alignment horizontal="left" vertical="center"/>
    </xf>
    <xf numFmtId="0" fontId="31" fillId="0" borderId="9" xfId="0" applyFont="1"/>
    <xf numFmtId="0" fontId="11" fillId="0" borderId="9" xfId="0" applyFont="1"/>
    <xf numFmtId="0" fontId="17" fillId="0" borderId="1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2" fontId="16" fillId="0" borderId="6" xfId="0" applyNumberFormat="1" applyFont="1" applyBorder="1" applyAlignment="1">
      <alignment horizontal="center" vertical="center"/>
    </xf>
    <xf numFmtId="44" fontId="20" fillId="9" borderId="6" xfId="0" applyNumberFormat="1" applyFont="1" applyFill="1" applyBorder="1" applyAlignment="1">
      <alignment horizontal="center" vertical="center"/>
    </xf>
    <xf numFmtId="44" fontId="20" fillId="10" borderId="6" xfId="0" applyNumberFormat="1" applyFont="1" applyFill="1" applyBorder="1" applyAlignment="1">
      <alignment horizontal="center" vertical="center"/>
    </xf>
    <xf numFmtId="0" fontId="8" fillId="0" borderId="9" xfId="0" applyFont="1"/>
    <xf numFmtId="0" fontId="17" fillId="5" borderId="12" xfId="0" applyFont="1" applyFill="1" applyBorder="1" applyAlignment="1">
      <alignment horizontal="center" vertical="center"/>
    </xf>
    <xf numFmtId="165" fontId="16" fillId="0" borderId="6" xfId="0" applyNumberFormat="1" applyFont="1" applyBorder="1" applyAlignment="1">
      <alignment horizontal="center" vertical="center"/>
    </xf>
    <xf numFmtId="44" fontId="16" fillId="0" borderId="6" xfId="0" applyNumberFormat="1" applyFont="1" applyBorder="1" applyAlignment="1">
      <alignment horizontal="center" vertical="center"/>
    </xf>
    <xf numFmtId="165" fontId="31" fillId="0" borderId="9" xfId="0" applyNumberFormat="1" applyFont="1"/>
    <xf numFmtId="0" fontId="17" fillId="3" borderId="12" xfId="0" applyFont="1" applyFill="1" applyBorder="1" applyAlignment="1">
      <alignment horizontal="center" vertical="center"/>
    </xf>
    <xf numFmtId="2" fontId="16" fillId="3" borderId="6" xfId="0" applyNumberFormat="1" applyFont="1" applyFill="1" applyBorder="1" applyAlignment="1">
      <alignment horizontal="center" vertical="center"/>
    </xf>
    <xf numFmtId="0" fontId="1" fillId="0" borderId="4" xfId="0" applyFont="1" applyBorder="1"/>
    <xf numFmtId="0" fontId="0" fillId="0" borderId="4" xfId="0" applyBorder="1"/>
    <xf numFmtId="0" fontId="4" fillId="2" borderId="6" xfId="0" applyFont="1" applyFill="1" applyBorder="1" applyAlignment="1">
      <alignment horizontal="left" vertical="center"/>
    </xf>
    <xf numFmtId="0" fontId="0" fillId="0" borderId="5" xfId="0" applyBorder="1"/>
    <xf numFmtId="167" fontId="21" fillId="13" borderId="9" xfId="0" applyNumberFormat="1" applyFont="1" applyFill="1" applyAlignment="1">
      <alignment horizontal="center"/>
    </xf>
    <xf numFmtId="0" fontId="0" fillId="0" borderId="0" xfId="0" applyBorder="1"/>
    <xf numFmtId="0" fontId="4" fillId="2" borderId="6" xfId="0" applyFont="1" applyFill="1" applyBorder="1" applyAlignment="1">
      <alignment horizontal="center" vertical="center"/>
    </xf>
    <xf numFmtId="0" fontId="0" fillId="0" borderId="10" xfId="0" applyBorder="1"/>
    <xf numFmtId="0" fontId="14" fillId="8" borderId="6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4" fillId="7" borderId="6" xfId="0" applyFont="1" applyFill="1" applyBorder="1" applyAlignment="1">
      <alignment horizontal="right" vertical="center"/>
    </xf>
    <xf numFmtId="0" fontId="32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 vertical="center"/>
    </xf>
    <xf numFmtId="44" fontId="0" fillId="0" borderId="6" xfId="0" applyNumberFormat="1" applyBorder="1" applyAlignment="1">
      <alignment horizontal="center"/>
    </xf>
    <xf numFmtId="0" fontId="2" fillId="2" borderId="9" xfId="0" applyFont="1" applyFill="1" applyAlignment="1">
      <alignment horizontal="left"/>
    </xf>
    <xf numFmtId="167" fontId="21" fillId="13" borderId="9" xfId="0" applyNumberFormat="1" applyFont="1" applyFill="1" applyAlignment="1">
      <alignment horizontal="center" vertical="center"/>
    </xf>
    <xf numFmtId="0" fontId="4" fillId="2" borderId="11" xfId="0" applyFont="1" applyFill="1" applyBorder="1" applyAlignment="1">
      <alignment horizontal="left" vertical="center"/>
    </xf>
    <xf numFmtId="0" fontId="0" fillId="0" borderId="7" xfId="0" applyBorder="1"/>
    <xf numFmtId="0" fontId="1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 wrapText="1"/>
    </xf>
    <xf numFmtId="9" fontId="32" fillId="0" borderId="6" xfId="2" applyFont="1" applyBorder="1" applyAlignment="1">
      <alignment horizontal="center"/>
    </xf>
    <xf numFmtId="9" fontId="0" fillId="0" borderId="6" xfId="2" applyFont="1" applyBorder="1" applyAlignment="1">
      <alignment horizontal="center"/>
    </xf>
    <xf numFmtId="0" fontId="12" fillId="6" borderId="1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0" fillId="0" borderId="16" xfId="0" applyBorder="1"/>
    <xf numFmtId="167" fontId="28" fillId="13" borderId="9" xfId="0" applyNumberFormat="1" applyFont="1" applyFill="1" applyAlignment="1">
      <alignment horizontal="center"/>
    </xf>
    <xf numFmtId="167" fontId="27" fillId="2" borderId="9" xfId="0" applyNumberFormat="1" applyFont="1" applyFill="1" applyAlignment="1">
      <alignment horizontal="center" vertical="center" wrapText="1"/>
    </xf>
    <xf numFmtId="167" fontId="28" fillId="13" borderId="9" xfId="0" applyNumberFormat="1" applyFont="1" applyFill="1" applyAlignment="1">
      <alignment horizontal="center" wrapText="1"/>
    </xf>
    <xf numFmtId="44" fontId="32" fillId="0" borderId="6" xfId="0" applyNumberFormat="1" applyFont="1" applyBorder="1" applyAlignment="1">
      <alignment horizontal="center"/>
    </xf>
    <xf numFmtId="167" fontId="26" fillId="2" borderId="9" xfId="0" applyNumberFormat="1" applyFont="1" applyFill="1" applyAlignment="1">
      <alignment horizontal="center"/>
    </xf>
    <xf numFmtId="0" fontId="11" fillId="11" borderId="9" xfId="0" applyFont="1" applyFill="1" applyAlignment="1">
      <alignment horizontal="center"/>
    </xf>
    <xf numFmtId="0" fontId="11" fillId="0" borderId="4" xfId="0" applyFont="1" applyBorder="1" applyAlignment="1">
      <alignment horizontal="center"/>
    </xf>
    <xf numFmtId="0" fontId="19" fillId="9" borderId="6" xfId="0" applyFont="1" applyFill="1" applyBorder="1" applyAlignment="1">
      <alignment horizontal="center" vertical="center" wrapText="1"/>
    </xf>
    <xf numFmtId="0" fontId="0" fillId="0" borderId="12" xfId="0" applyBorder="1"/>
    <xf numFmtId="0" fontId="19" fillId="12" borderId="9" xfId="0" applyFont="1" applyFill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/>
    </xf>
    <xf numFmtId="0" fontId="19" fillId="12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866900" cy="5619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L1002"/>
  <sheetViews>
    <sheetView showGridLines="0" tabSelected="1" topLeftCell="A3" zoomScale="85" zoomScaleNormal="85" workbookViewId="0">
      <selection activeCell="K10" sqref="K10"/>
    </sheetView>
  </sheetViews>
  <sheetFormatPr baseColWidth="10" defaultColWidth="14.453125" defaultRowHeight="15" customHeight="1" x14ac:dyDescent="0.35"/>
  <cols>
    <col min="1" max="1" width="4.26953125" customWidth="1"/>
    <col min="2" max="2" width="16.453125" customWidth="1"/>
    <col min="3" max="3" width="18" customWidth="1"/>
    <col min="4" max="4" width="19.81640625" customWidth="1"/>
    <col min="5" max="5" width="19.7265625" customWidth="1"/>
    <col min="6" max="6" width="20.54296875" customWidth="1"/>
    <col min="7" max="7" width="19.81640625" customWidth="1"/>
    <col min="8" max="8" width="20.54296875" bestFit="1" customWidth="1"/>
    <col min="9" max="10" width="10.7265625" customWidth="1"/>
  </cols>
  <sheetData>
    <row r="1" spans="1:12" ht="14.5" hidden="1" x14ac:dyDescent="0.35">
      <c r="A1" s="1"/>
      <c r="B1" s="1"/>
      <c r="C1" s="1"/>
      <c r="D1" s="1"/>
      <c r="E1" s="1"/>
      <c r="F1" s="1"/>
      <c r="G1" s="1"/>
      <c r="H1" s="1"/>
    </row>
    <row r="2" spans="1:12" ht="14.5" hidden="1" x14ac:dyDescent="0.35">
      <c r="A2" s="1"/>
      <c r="B2" s="2"/>
      <c r="C2" s="1"/>
      <c r="D2" s="1"/>
      <c r="E2" s="1"/>
      <c r="F2" s="1"/>
      <c r="G2" s="1"/>
      <c r="H2" s="1"/>
    </row>
    <row r="3" spans="1:12" ht="14.5" x14ac:dyDescent="0.35">
      <c r="A3" s="1"/>
      <c r="B3" s="86"/>
      <c r="C3" s="77"/>
      <c r="D3" s="77"/>
      <c r="E3" s="77"/>
      <c r="F3" s="77"/>
      <c r="G3" s="77"/>
      <c r="H3" s="77"/>
    </row>
    <row r="4" spans="1:12" ht="66" customHeight="1" x14ac:dyDescent="0.35">
      <c r="A4" s="2"/>
      <c r="B4" s="3"/>
      <c r="C4" s="91" t="s">
        <v>0</v>
      </c>
      <c r="D4" s="73"/>
      <c r="E4" s="73"/>
      <c r="F4" s="73"/>
      <c r="G4" s="73"/>
    </row>
    <row r="5" spans="1:12" ht="12" customHeight="1" x14ac:dyDescent="0.35">
      <c r="A5" s="1"/>
      <c r="B5" s="4"/>
      <c r="C5" s="1"/>
      <c r="D5" s="4"/>
      <c r="E5" s="5"/>
      <c r="F5" s="5"/>
      <c r="G5" s="6"/>
      <c r="H5" s="6"/>
    </row>
    <row r="6" spans="1:12" ht="17.25" customHeight="1" x14ac:dyDescent="0.35">
      <c r="A6" s="1"/>
      <c r="B6" s="7" t="s">
        <v>1</v>
      </c>
      <c r="C6" s="90"/>
      <c r="D6" s="73"/>
      <c r="E6" s="73"/>
      <c r="F6" s="8" t="s">
        <v>2</v>
      </c>
      <c r="G6" s="72"/>
      <c r="H6" s="73"/>
    </row>
    <row r="7" spans="1:12" ht="24" customHeight="1" x14ac:dyDescent="0.35">
      <c r="A7" s="1"/>
      <c r="B7" s="7" t="s">
        <v>3</v>
      </c>
      <c r="C7" s="42">
        <f ca="1">TODAY()</f>
        <v>46313</v>
      </c>
      <c r="D7" s="8" t="s">
        <v>4</v>
      </c>
      <c r="E7" s="45"/>
      <c r="F7" s="8" t="s">
        <v>5</v>
      </c>
      <c r="G7" s="72"/>
      <c r="H7" s="73"/>
    </row>
    <row r="8" spans="1:12" ht="14.5" x14ac:dyDescent="0.35">
      <c r="A8" s="1"/>
      <c r="B8" s="4"/>
      <c r="C8" s="5"/>
      <c r="D8" s="7"/>
      <c r="E8" s="5"/>
      <c r="F8" s="5"/>
      <c r="G8" s="6"/>
      <c r="H8" s="6"/>
      <c r="K8" s="30"/>
      <c r="L8" s="30"/>
    </row>
    <row r="9" spans="1:12" ht="28.5" customHeight="1" x14ac:dyDescent="0.35">
      <c r="A9" s="9"/>
      <c r="B9" s="74" t="s">
        <v>6</v>
      </c>
      <c r="C9" s="75"/>
      <c r="D9" s="24">
        <v>803</v>
      </c>
      <c r="E9" s="29">
        <f>MATCH('FInanciamiento '!D9,'PRECIOS OCTUBRE 2026'!C7:C32,0)</f>
        <v>24</v>
      </c>
      <c r="F9" s="84" t="s">
        <v>7</v>
      </c>
      <c r="G9" s="75"/>
      <c r="H9" s="46">
        <f t="array" ref="H9">INDEX('PRECIOS OCTUBRE 2026'!I7:I32,MATCH('FInanciamiento '!D9,'PRECIOS OCTUBRE 2026'!C7:C32,0))</f>
        <v>493290</v>
      </c>
      <c r="K9" s="30"/>
    </row>
    <row r="10" spans="1:12" ht="28.5" customHeight="1" x14ac:dyDescent="0.35">
      <c r="A10" s="9"/>
      <c r="B10" s="88" t="s">
        <v>8</v>
      </c>
      <c r="C10" s="89"/>
      <c r="D10" s="10">
        <f>INDEX('PRECIOS OCTUBRE 2026'!F7:F32,MATCH('FInanciamiento '!D9,'PRECIOS OCTUBRE 2026'!C7:C32,0))</f>
        <v>78.3</v>
      </c>
      <c r="E10" s="11"/>
      <c r="F10" s="84" t="s">
        <v>9</v>
      </c>
      <c r="G10" s="75"/>
      <c r="H10" s="46">
        <v>0</v>
      </c>
      <c r="K10" s="30"/>
      <c r="L10" s="30"/>
    </row>
    <row r="11" spans="1:12" ht="28.5" customHeight="1" x14ac:dyDescent="0.35">
      <c r="A11" s="31"/>
      <c r="B11" s="74" t="s">
        <v>10</v>
      </c>
      <c r="C11" s="75"/>
      <c r="D11" s="12" t="str">
        <f t="array" ref="D11">INDEX('PRECIOS OCTUBRE 2026'!D7:D32,MATCH('FInanciamiento '!D9,'PRECIOS OCTUBRE 2026'!C7:C32,0))</f>
        <v>PISO VIII</v>
      </c>
      <c r="E11" s="40"/>
      <c r="F11" s="82" t="s">
        <v>11</v>
      </c>
      <c r="G11" s="75"/>
      <c r="H11" s="47">
        <f>H9-H10</f>
        <v>493290</v>
      </c>
      <c r="K11" s="30"/>
      <c r="L11" s="30"/>
    </row>
    <row r="12" spans="1:12" ht="12.75" customHeight="1" x14ac:dyDescent="0.35">
      <c r="A12" s="9"/>
      <c r="B12" s="14"/>
      <c r="C12" s="14"/>
      <c r="E12" s="15"/>
      <c r="F12" s="14"/>
      <c r="G12" s="14"/>
      <c r="H12" s="16"/>
      <c r="J12" s="2"/>
      <c r="K12" s="30"/>
      <c r="L12" s="30"/>
    </row>
    <row r="13" spans="1:12" ht="28.5" customHeight="1" x14ac:dyDescent="0.35">
      <c r="A13" s="9"/>
      <c r="B13" s="74" t="s">
        <v>12</v>
      </c>
      <c r="C13" s="75"/>
      <c r="D13" s="24">
        <v>0</v>
      </c>
      <c r="E13" s="29" t="e">
        <f>MATCH('FInanciamiento '!D13,'PRECIOS OCTUBRE 2026'!B39:B48,0)</f>
        <v>#N/A</v>
      </c>
      <c r="F13" s="84" t="s">
        <v>13</v>
      </c>
      <c r="G13" s="75"/>
      <c r="H13" s="46">
        <f>IF(D13=0,0,IFERROR(INDEX('PRECIOS OCTUBRE 2026'!E39:E48,MATCH(D13,'PRECIOS OCTUBRE 2026'!B39:B48,0)),0))</f>
        <v>0</v>
      </c>
      <c r="K13" s="30"/>
      <c r="L13" s="30"/>
    </row>
    <row r="14" spans="1:12" ht="28.5" customHeight="1" x14ac:dyDescent="0.35">
      <c r="A14" s="9"/>
      <c r="B14" s="74" t="s">
        <v>8</v>
      </c>
      <c r="C14" s="75"/>
      <c r="D14" s="17">
        <f>INDEX('PRECIOS OCTUBRE 2026'!C38:C48,MATCH('FInanciamiento '!D13,'PRECIOS OCTUBRE 2026'!B38:B48,0))</f>
        <v>0</v>
      </c>
      <c r="E14" s="43"/>
      <c r="F14" s="84" t="s">
        <v>9</v>
      </c>
      <c r="G14" s="75"/>
      <c r="H14" s="46">
        <v>0</v>
      </c>
    </row>
    <row r="15" spans="1:12" ht="28.5" customHeight="1" x14ac:dyDescent="0.35">
      <c r="A15" s="31"/>
      <c r="B15" s="38"/>
      <c r="C15" s="43"/>
      <c r="D15" s="39"/>
      <c r="E15" s="43"/>
      <c r="F15" s="82" t="s">
        <v>11</v>
      </c>
      <c r="G15" s="75"/>
      <c r="H15" s="47">
        <f>H13-H14</f>
        <v>0</v>
      </c>
    </row>
    <row r="16" spans="1:12" ht="14.25" customHeight="1" x14ac:dyDescent="0.35">
      <c r="A16" s="9"/>
      <c r="B16" s="18"/>
      <c r="C16" s="9"/>
      <c r="D16" s="18"/>
      <c r="E16" s="15"/>
      <c r="F16" s="14"/>
      <c r="G16" s="14"/>
      <c r="H16" s="19"/>
    </row>
    <row r="17" spans="1:8" ht="28.5" customHeight="1" x14ac:dyDescent="0.35">
      <c r="A17" s="9"/>
      <c r="B17" s="74" t="s">
        <v>14</v>
      </c>
      <c r="C17" s="75"/>
      <c r="D17" s="24" t="s">
        <v>15</v>
      </c>
      <c r="E17" s="29">
        <f>MATCH('FInanciamiento '!D17,'PRECIOS OCTUBRE 2026'!H38:H42,0)</f>
        <v>3</v>
      </c>
      <c r="F17" s="84" t="s">
        <v>16</v>
      </c>
      <c r="G17" s="75"/>
      <c r="H17" s="46">
        <f>INDEX('PRECIOS OCTUBRE 2026'!N38:N42,MATCH('FInanciamiento '!D17,'PRECIOS OCTUBRE 2026'!H38:H42,0))</f>
        <v>9670</v>
      </c>
    </row>
    <row r="18" spans="1:8" ht="28.5" customHeight="1" x14ac:dyDescent="0.35">
      <c r="A18" s="9"/>
      <c r="B18" s="74" t="s">
        <v>8</v>
      </c>
      <c r="C18" s="75"/>
      <c r="D18" s="17">
        <f>INDEX('PRECIOS OCTUBRE 2026'!K38:K42,MATCH('FInanciamiento '!D17,'PRECIOS OCTUBRE 2026'!H38:H42,0))</f>
        <v>3.72</v>
      </c>
      <c r="E18" s="15"/>
      <c r="F18" s="84" t="s">
        <v>9</v>
      </c>
      <c r="G18" s="75"/>
      <c r="H18" s="46">
        <v>0</v>
      </c>
    </row>
    <row r="19" spans="1:8" ht="28.5" customHeight="1" x14ac:dyDescent="0.35">
      <c r="A19" s="31"/>
      <c r="B19" s="38"/>
      <c r="C19" s="43"/>
      <c r="D19" s="39"/>
      <c r="E19" s="32"/>
      <c r="F19" s="82" t="s">
        <v>11</v>
      </c>
      <c r="G19" s="75"/>
      <c r="H19" s="47">
        <f>H17-H18</f>
        <v>9670</v>
      </c>
    </row>
    <row r="20" spans="1:8" ht="25" customHeight="1" x14ac:dyDescent="0.35">
      <c r="A20" s="31"/>
      <c r="B20" s="95" t="s">
        <v>17</v>
      </c>
      <c r="C20" s="96"/>
      <c r="D20" s="41" t="str">
        <f>IF(D9="","",IFERROR(_xlfn.XLOOKUP(D9,'PRECIOS OCTUBRE 2026'!C7:C32,'PRECIOS OCTUBRE 2026'!M7:M32),"No disponible"))</f>
        <v>DISPONIBLE</v>
      </c>
      <c r="E20" s="32"/>
    </row>
    <row r="21" spans="1:8" ht="26.25" customHeight="1" x14ac:dyDescent="0.35">
      <c r="A21" s="9"/>
      <c r="B21" s="15"/>
      <c r="C21" s="15"/>
      <c r="D21" s="15"/>
      <c r="E21" s="15"/>
      <c r="F21" s="80" t="s">
        <v>18</v>
      </c>
      <c r="G21" s="75"/>
      <c r="H21" s="48">
        <f>SUM(H11+H15+H19)</f>
        <v>502960</v>
      </c>
    </row>
    <row r="22" spans="1:8" ht="13.5" customHeight="1" x14ac:dyDescent="0.35">
      <c r="A22" s="9"/>
      <c r="B22" s="18"/>
      <c r="C22" s="2"/>
      <c r="D22" s="20"/>
      <c r="E22" s="15"/>
      <c r="F22" s="13"/>
      <c r="G22" s="2"/>
      <c r="H22" s="21"/>
    </row>
    <row r="23" spans="1:8" ht="24" customHeight="1" x14ac:dyDescent="0.35">
      <c r="A23" s="9"/>
      <c r="B23" s="94" t="s">
        <v>19</v>
      </c>
      <c r="C23" s="77"/>
      <c r="D23" s="77"/>
      <c r="E23" s="77"/>
      <c r="F23" s="77"/>
      <c r="G23" s="77"/>
      <c r="H23" s="77"/>
    </row>
    <row r="24" spans="1:8" ht="21" customHeight="1" x14ac:dyDescent="0.35">
      <c r="A24" s="9"/>
      <c r="B24" s="78" t="s">
        <v>20</v>
      </c>
      <c r="C24" s="79"/>
      <c r="D24" s="75"/>
      <c r="E24" s="83" t="s">
        <v>21</v>
      </c>
      <c r="F24" s="75"/>
      <c r="G24" s="83" t="s">
        <v>22</v>
      </c>
      <c r="H24" s="75"/>
    </row>
    <row r="25" spans="1:8" ht="21" customHeight="1" x14ac:dyDescent="0.35">
      <c r="A25" s="9"/>
      <c r="B25" s="81" t="s">
        <v>23</v>
      </c>
      <c r="C25" s="79"/>
      <c r="D25" s="75"/>
      <c r="E25" s="93">
        <v>0.3</v>
      </c>
      <c r="F25" s="75"/>
      <c r="G25" s="85">
        <f>E25*$H$21</f>
        <v>150888</v>
      </c>
      <c r="H25" s="75"/>
    </row>
    <row r="26" spans="1:8" ht="21" customHeight="1" x14ac:dyDescent="0.35">
      <c r="A26" s="9"/>
      <c r="B26" s="81" t="s">
        <v>24</v>
      </c>
      <c r="C26" s="79"/>
      <c r="D26" s="75"/>
      <c r="E26" s="93">
        <v>0.4</v>
      </c>
      <c r="F26" s="75"/>
      <c r="G26" s="85">
        <f>E26*$H$21</f>
        <v>201184</v>
      </c>
      <c r="H26" s="75"/>
    </row>
    <row r="27" spans="1:8" ht="21" customHeight="1" x14ac:dyDescent="0.35">
      <c r="A27" s="31"/>
      <c r="B27" s="81" t="s">
        <v>25</v>
      </c>
      <c r="C27" s="79"/>
      <c r="D27" s="75"/>
      <c r="E27" s="93">
        <v>0.2</v>
      </c>
      <c r="F27" s="75"/>
      <c r="G27" s="85">
        <f>E27*$H$21</f>
        <v>100592</v>
      </c>
      <c r="H27" s="75"/>
    </row>
    <row r="28" spans="1:8" ht="21" customHeight="1" x14ac:dyDescent="0.35">
      <c r="A28" s="9"/>
      <c r="B28" s="81" t="s">
        <v>26</v>
      </c>
      <c r="C28" s="79"/>
      <c r="D28" s="75"/>
      <c r="E28" s="93">
        <v>0.1</v>
      </c>
      <c r="F28" s="75"/>
      <c r="G28" s="85">
        <f>E28*$H$21</f>
        <v>50296</v>
      </c>
      <c r="H28" s="75"/>
    </row>
    <row r="29" spans="1:8" ht="21" customHeight="1" x14ac:dyDescent="0.35">
      <c r="A29" s="9"/>
      <c r="B29" s="78" t="s">
        <v>27</v>
      </c>
      <c r="C29" s="79"/>
      <c r="D29" s="75"/>
      <c r="E29" s="92">
        <f>SUM(E25:F28)</f>
        <v>0.99999999999999989</v>
      </c>
      <c r="F29" s="75"/>
      <c r="G29" s="100">
        <f>SUM(G25:H28)</f>
        <v>502960</v>
      </c>
      <c r="H29" s="75"/>
    </row>
    <row r="30" spans="1:8" ht="21" customHeight="1" x14ac:dyDescent="0.35">
      <c r="A30" s="9"/>
      <c r="B30" s="18"/>
      <c r="C30" s="2"/>
      <c r="D30" s="20"/>
      <c r="E30" s="15"/>
    </row>
    <row r="31" spans="1:8" ht="21" customHeight="1" x14ac:dyDescent="0.35">
      <c r="A31" s="9"/>
      <c r="B31" s="87" t="s">
        <v>28</v>
      </c>
      <c r="C31" s="77"/>
      <c r="D31" s="77"/>
      <c r="E31" s="77"/>
      <c r="F31" s="77"/>
      <c r="G31" s="77"/>
      <c r="H31" s="77"/>
    </row>
    <row r="32" spans="1:8" ht="6.75" customHeight="1" x14ac:dyDescent="0.35">
      <c r="A32" s="9"/>
      <c r="B32" s="49"/>
      <c r="C32" s="50"/>
      <c r="D32" s="51"/>
      <c r="E32" s="51"/>
      <c r="F32" s="33"/>
      <c r="G32" s="34"/>
      <c r="H32" s="52"/>
    </row>
    <row r="33" spans="1:8" ht="21" customHeight="1" x14ac:dyDescent="0.35">
      <c r="A33" s="9"/>
      <c r="B33" s="76" t="s">
        <v>29</v>
      </c>
      <c r="C33" s="77"/>
      <c r="D33" s="77"/>
      <c r="E33" s="77"/>
      <c r="F33" s="77"/>
      <c r="G33" s="77"/>
      <c r="H33" s="77"/>
    </row>
    <row r="34" spans="1:8" ht="21" customHeight="1" x14ac:dyDescent="0.35">
      <c r="A34" s="9"/>
      <c r="B34" s="101" t="s">
        <v>30</v>
      </c>
      <c r="C34" s="77"/>
      <c r="D34" s="77"/>
      <c r="E34" s="77"/>
      <c r="F34" s="77"/>
      <c r="G34" s="77"/>
      <c r="H34" s="77"/>
    </row>
    <row r="35" spans="1:8" ht="19.5" customHeight="1" x14ac:dyDescent="0.35">
      <c r="B35" s="98" t="s">
        <v>31</v>
      </c>
      <c r="C35" s="77"/>
      <c r="D35" s="77"/>
      <c r="E35" s="77"/>
      <c r="F35" s="77"/>
      <c r="G35" s="77"/>
      <c r="H35" s="77"/>
    </row>
    <row r="36" spans="1:8" ht="15.75" customHeight="1" x14ac:dyDescent="0.35">
      <c r="B36" s="77"/>
      <c r="C36" s="77"/>
      <c r="D36" s="77"/>
      <c r="E36" s="77"/>
      <c r="F36" s="77"/>
      <c r="G36" s="77"/>
      <c r="H36" s="77"/>
    </row>
    <row r="37" spans="1:8" ht="15.75" customHeight="1" x14ac:dyDescent="0.35">
      <c r="B37" s="97" t="s">
        <v>32</v>
      </c>
      <c r="C37" s="77"/>
      <c r="D37" s="77"/>
      <c r="E37" s="77"/>
      <c r="F37" s="77"/>
      <c r="G37" s="77"/>
      <c r="H37" s="77"/>
    </row>
    <row r="38" spans="1:8" ht="15.75" customHeight="1" x14ac:dyDescent="0.35">
      <c r="B38" s="97" t="s">
        <v>33</v>
      </c>
      <c r="C38" s="77"/>
      <c r="D38" s="77"/>
      <c r="E38" s="77"/>
      <c r="F38" s="77"/>
      <c r="G38" s="77"/>
      <c r="H38" s="77"/>
    </row>
    <row r="39" spans="1:8" ht="15.75" customHeight="1" x14ac:dyDescent="0.35">
      <c r="B39" s="99" t="s">
        <v>34</v>
      </c>
      <c r="C39" s="77"/>
      <c r="D39" s="77"/>
      <c r="E39" s="77"/>
      <c r="F39" s="77"/>
      <c r="G39" s="77"/>
      <c r="H39" s="77"/>
    </row>
    <row r="40" spans="1:8" ht="15.75" customHeight="1" x14ac:dyDescent="0.35">
      <c r="B40" s="53"/>
      <c r="C40" s="53"/>
      <c r="D40" s="54"/>
      <c r="E40" s="54"/>
      <c r="F40" s="35"/>
      <c r="G40" s="36"/>
      <c r="H40" s="55"/>
    </row>
    <row r="41" spans="1:8" ht="15.75" customHeight="1" x14ac:dyDescent="0.35">
      <c r="B41" s="56" t="s">
        <v>35</v>
      </c>
      <c r="C41" s="53"/>
      <c r="D41" s="54"/>
      <c r="E41" s="54"/>
      <c r="F41" s="35"/>
      <c r="G41" s="36"/>
      <c r="H41" s="55"/>
    </row>
    <row r="42" spans="1:8" ht="15.75" customHeight="1" x14ac:dyDescent="0.35"/>
    <row r="43" spans="1:8" ht="15.75" customHeight="1" x14ac:dyDescent="0.35"/>
    <row r="44" spans="1:8" ht="15.75" customHeight="1" x14ac:dyDescent="0.35"/>
    <row r="45" spans="1:8" ht="15.75" customHeight="1" x14ac:dyDescent="0.35"/>
    <row r="46" spans="1:8" ht="15.75" customHeight="1" x14ac:dyDescent="0.35"/>
    <row r="47" spans="1:8" ht="15.75" customHeight="1" x14ac:dyDescent="0.35"/>
    <row r="48" spans="1: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</sheetData>
  <mergeCells count="49">
    <mergeCell ref="B38:H38"/>
    <mergeCell ref="F14:G14"/>
    <mergeCell ref="B37:H37"/>
    <mergeCell ref="B35:H36"/>
    <mergeCell ref="B39:H39"/>
    <mergeCell ref="E27:F27"/>
    <mergeCell ref="B26:D26"/>
    <mergeCell ref="G29:H29"/>
    <mergeCell ref="B34:H34"/>
    <mergeCell ref="B27:D27"/>
    <mergeCell ref="G28:H28"/>
    <mergeCell ref="G26:H26"/>
    <mergeCell ref="F9:G9"/>
    <mergeCell ref="B23:H23"/>
    <mergeCell ref="E25:F25"/>
    <mergeCell ref="B20:C20"/>
    <mergeCell ref="G25:H25"/>
    <mergeCell ref="B3:H3"/>
    <mergeCell ref="F17:G17"/>
    <mergeCell ref="B24:D24"/>
    <mergeCell ref="B31:H31"/>
    <mergeCell ref="B13:C13"/>
    <mergeCell ref="G24:H24"/>
    <mergeCell ref="B10:C10"/>
    <mergeCell ref="C6:E6"/>
    <mergeCell ref="C4:G4"/>
    <mergeCell ref="G7:H7"/>
    <mergeCell ref="B11:C11"/>
    <mergeCell ref="E29:F29"/>
    <mergeCell ref="F15:G15"/>
    <mergeCell ref="F18:G18"/>
    <mergeCell ref="E28:F28"/>
    <mergeCell ref="B14:C14"/>
    <mergeCell ref="G6:H6"/>
    <mergeCell ref="B17:C17"/>
    <mergeCell ref="B33:H33"/>
    <mergeCell ref="B29:D29"/>
    <mergeCell ref="B18:C18"/>
    <mergeCell ref="F21:G21"/>
    <mergeCell ref="B28:D28"/>
    <mergeCell ref="F11:G11"/>
    <mergeCell ref="E24:F24"/>
    <mergeCell ref="F10:G10"/>
    <mergeCell ref="F19:G19"/>
    <mergeCell ref="G27:H27"/>
    <mergeCell ref="F13:G13"/>
    <mergeCell ref="B9:C9"/>
    <mergeCell ref="E26:F26"/>
    <mergeCell ref="B25:D25"/>
  </mergeCells>
  <dataValidations count="3">
    <dataValidation type="list" allowBlank="1" showInputMessage="1" showErrorMessage="1" errorTitle="Valor no válido" error="Elige una opción de la lista." sqref="D9" xr:uid="{97BBC5CB-3C90-4E8D-AA86-73ABBA95FBD8}">
      <formula1>ListaDepartamentos</formula1>
    </dataValidation>
    <dataValidation type="list" allowBlank="1" showInputMessage="1" showErrorMessage="1" errorTitle="Valor no válido" error="Elige una opción de la lista." sqref="D17" xr:uid="{ECCC61B2-2192-4307-97FA-0B9DB33BFCBC}">
      <formula1>ListaDepositos</formula1>
    </dataValidation>
    <dataValidation type="list" allowBlank="1" showInputMessage="1" showErrorMessage="1" errorTitle="Valor no válido" error="Elige una opción de la lista." sqref="D13" xr:uid="{8AC0C4AD-D85D-44B4-84EC-37E79A82BB4B}">
      <formula1>ListaEstacionamientos</formula1>
    </dataValidation>
  </dataValidations>
  <pageMargins left="0.7" right="0.7" top="0.75" bottom="0.75" header="0" footer="0"/>
  <pageSetup paperSize="9" scale="46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N48"/>
  <sheetViews>
    <sheetView workbookViewId="0"/>
  </sheetViews>
  <sheetFormatPr baseColWidth="10" defaultColWidth="8.7265625" defaultRowHeight="14.5" x14ac:dyDescent="0.35"/>
  <cols>
    <col min="1" max="2" width="10.7265625" customWidth="1"/>
    <col min="3" max="3" width="19.1796875" customWidth="1"/>
    <col min="4" max="4" width="11.453125" customWidth="1"/>
    <col min="5" max="5" width="14.54296875" customWidth="1"/>
    <col min="6" max="6" width="12.453125" customWidth="1"/>
    <col min="7" max="7" width="13.26953125" customWidth="1"/>
    <col min="8" max="8" width="10.81640625" customWidth="1"/>
    <col min="9" max="10" width="19" customWidth="1"/>
    <col min="11" max="11" width="13.1796875" customWidth="1"/>
    <col min="12" max="12" width="15.81640625" customWidth="1"/>
    <col min="13" max="13" width="19.1796875" customWidth="1"/>
    <col min="14" max="14" width="17.453125" customWidth="1"/>
    <col min="15" max="15" width="14.81640625" customWidth="1"/>
    <col min="16" max="16" width="12.26953125" customWidth="1"/>
    <col min="17" max="17" width="13.81640625" customWidth="1"/>
  </cols>
  <sheetData>
    <row r="2" spans="2:14" ht="29.25" customHeight="1" x14ac:dyDescent="0.35">
      <c r="B2" s="57" t="s">
        <v>36</v>
      </c>
      <c r="C2" s="58"/>
      <c r="D2" s="58"/>
      <c r="E2" s="58"/>
      <c r="F2" s="59" t="s">
        <v>37</v>
      </c>
      <c r="G2" s="58">
        <v>3.5</v>
      </c>
      <c r="H2" s="58"/>
      <c r="I2" s="58"/>
      <c r="J2" s="58"/>
      <c r="K2" s="58"/>
      <c r="L2" s="58"/>
      <c r="M2" s="58"/>
      <c r="N2" s="58"/>
    </row>
    <row r="3" spans="2:14" ht="12.75" customHeight="1" x14ac:dyDescent="0.35"/>
    <row r="4" spans="2:14" ht="12.75" customHeight="1" x14ac:dyDescent="0.35">
      <c r="B4" s="57"/>
      <c r="C4" s="58"/>
      <c r="D4" s="58"/>
      <c r="E4" s="58"/>
      <c r="F4" s="58"/>
      <c r="G4" s="58"/>
      <c r="H4" s="58"/>
      <c r="I4" s="103" t="s">
        <v>38</v>
      </c>
      <c r="J4" s="73"/>
      <c r="K4" s="73"/>
      <c r="L4" s="102"/>
      <c r="M4" s="77"/>
      <c r="N4" s="77"/>
    </row>
    <row r="5" spans="2:14" x14ac:dyDescent="0.35">
      <c r="B5" s="109" t="s">
        <v>20</v>
      </c>
      <c r="C5" s="109" t="s">
        <v>39</v>
      </c>
      <c r="D5" s="109" t="s">
        <v>40</v>
      </c>
      <c r="E5" s="109" t="s">
        <v>41</v>
      </c>
      <c r="F5" s="109" t="s">
        <v>42</v>
      </c>
      <c r="G5" s="109" t="s">
        <v>43</v>
      </c>
      <c r="H5" s="109" t="s">
        <v>44</v>
      </c>
      <c r="I5" s="104" t="s">
        <v>45</v>
      </c>
      <c r="J5" s="104" t="s">
        <v>46</v>
      </c>
      <c r="K5" s="104" t="s">
        <v>47</v>
      </c>
      <c r="L5" s="104" t="s">
        <v>48</v>
      </c>
      <c r="M5" s="108" t="s">
        <v>49</v>
      </c>
      <c r="N5" s="106"/>
    </row>
    <row r="6" spans="2:14" ht="16.5" customHeight="1" x14ac:dyDescent="0.35"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77"/>
    </row>
    <row r="7" spans="2:14" ht="24.75" customHeight="1" x14ac:dyDescent="0.35">
      <c r="B7" s="60">
        <v>0</v>
      </c>
      <c r="C7" s="22">
        <v>0</v>
      </c>
      <c r="D7" s="25">
        <v>0</v>
      </c>
      <c r="E7" s="61">
        <v>0</v>
      </c>
      <c r="F7" s="23">
        <v>0</v>
      </c>
      <c r="G7" s="62">
        <v>0</v>
      </c>
      <c r="H7" s="61">
        <v>0</v>
      </c>
      <c r="I7" s="63">
        <v>0</v>
      </c>
      <c r="J7" s="26">
        <f t="shared" ref="J7:J32" si="0">I7/$G$2</f>
        <v>0</v>
      </c>
      <c r="K7" s="64">
        <v>0</v>
      </c>
      <c r="L7" s="27">
        <v>0</v>
      </c>
      <c r="M7" s="37">
        <v>0</v>
      </c>
    </row>
    <row r="8" spans="2:14" ht="24.75" customHeight="1" x14ac:dyDescent="0.35">
      <c r="B8" s="60">
        <v>1</v>
      </c>
      <c r="C8" s="22">
        <v>101</v>
      </c>
      <c r="D8" s="25" t="s">
        <v>50</v>
      </c>
      <c r="E8" s="61" t="s">
        <v>51</v>
      </c>
      <c r="F8" s="23">
        <v>70.2</v>
      </c>
      <c r="G8" s="62"/>
      <c r="H8" s="61"/>
      <c r="I8" s="63">
        <v>417690</v>
      </c>
      <c r="J8" s="26">
        <f t="shared" si="0"/>
        <v>119340</v>
      </c>
      <c r="K8" s="64">
        <f t="shared" ref="K8:K32" si="1">I8/F8</f>
        <v>5950</v>
      </c>
      <c r="L8" s="27">
        <f t="shared" ref="L8:L32" si="2">K8/$G$2</f>
        <v>1700</v>
      </c>
      <c r="M8" s="37" t="s">
        <v>52</v>
      </c>
    </row>
    <row r="9" spans="2:14" ht="24.75" customHeight="1" x14ac:dyDescent="0.35">
      <c r="B9" s="60">
        <v>2</v>
      </c>
      <c r="C9" s="22">
        <v>102</v>
      </c>
      <c r="D9" s="25" t="s">
        <v>50</v>
      </c>
      <c r="E9" s="61" t="s">
        <v>51</v>
      </c>
      <c r="F9" s="23">
        <v>85.6</v>
      </c>
      <c r="G9" s="62"/>
      <c r="H9" s="61"/>
      <c r="I9" s="63">
        <v>509320</v>
      </c>
      <c r="J9" s="26">
        <f t="shared" si="0"/>
        <v>145520</v>
      </c>
      <c r="K9" s="64">
        <f t="shared" si="1"/>
        <v>5950</v>
      </c>
      <c r="L9" s="27">
        <f t="shared" si="2"/>
        <v>1700</v>
      </c>
      <c r="M9" s="37" t="s">
        <v>53</v>
      </c>
    </row>
    <row r="10" spans="2:14" ht="24.75" customHeight="1" x14ac:dyDescent="0.35">
      <c r="B10" s="60">
        <v>3</v>
      </c>
      <c r="C10" s="22">
        <v>201</v>
      </c>
      <c r="D10" s="25" t="s">
        <v>54</v>
      </c>
      <c r="E10" s="61" t="s">
        <v>51</v>
      </c>
      <c r="F10" s="23">
        <v>41.1</v>
      </c>
      <c r="G10" s="62"/>
      <c r="H10" s="61"/>
      <c r="I10" s="63">
        <v>244550</v>
      </c>
      <c r="J10" s="26">
        <f t="shared" si="0"/>
        <v>69871.428571428565</v>
      </c>
      <c r="K10" s="64">
        <f t="shared" si="1"/>
        <v>5950.1216545012167</v>
      </c>
      <c r="L10" s="27">
        <f t="shared" si="2"/>
        <v>1700.0347584289191</v>
      </c>
      <c r="M10" s="37" t="s">
        <v>53</v>
      </c>
    </row>
    <row r="11" spans="2:14" ht="24.75" customHeight="1" x14ac:dyDescent="0.35">
      <c r="B11" s="60">
        <v>4</v>
      </c>
      <c r="C11" s="22">
        <v>202</v>
      </c>
      <c r="D11" s="25" t="s">
        <v>54</v>
      </c>
      <c r="E11" s="61" t="s">
        <v>51</v>
      </c>
      <c r="F11" s="23">
        <v>57.4</v>
      </c>
      <c r="G11" s="62"/>
      <c r="H11" s="61"/>
      <c r="I11" s="63">
        <v>341530</v>
      </c>
      <c r="J11" s="26">
        <f t="shared" si="0"/>
        <v>97580</v>
      </c>
      <c r="K11" s="64">
        <f t="shared" si="1"/>
        <v>5950</v>
      </c>
      <c r="L11" s="27">
        <f t="shared" si="2"/>
        <v>1700</v>
      </c>
      <c r="M11" s="37" t="s">
        <v>53</v>
      </c>
    </row>
    <row r="12" spans="2:14" ht="24.75" customHeight="1" x14ac:dyDescent="0.35">
      <c r="B12" s="60">
        <v>5</v>
      </c>
      <c r="C12" s="22">
        <v>203</v>
      </c>
      <c r="D12" s="25" t="s">
        <v>54</v>
      </c>
      <c r="E12" s="61" t="s">
        <v>51</v>
      </c>
      <c r="F12" s="23">
        <v>78.3</v>
      </c>
      <c r="G12" s="62"/>
      <c r="H12" s="61"/>
      <c r="I12" s="63">
        <v>465890</v>
      </c>
      <c r="J12" s="26">
        <f t="shared" si="0"/>
        <v>133111.42857142858</v>
      </c>
      <c r="K12" s="64">
        <f t="shared" si="1"/>
        <v>5950.0638569604089</v>
      </c>
      <c r="L12" s="27">
        <f t="shared" si="2"/>
        <v>1700.0182448458311</v>
      </c>
      <c r="M12" s="37" t="s">
        <v>53</v>
      </c>
    </row>
    <row r="13" spans="2:14" ht="24.75" customHeight="1" x14ac:dyDescent="0.35">
      <c r="B13" s="60">
        <v>6</v>
      </c>
      <c r="C13" s="22">
        <v>301</v>
      </c>
      <c r="D13" s="25" t="s">
        <v>55</v>
      </c>
      <c r="E13" s="61" t="s">
        <v>51</v>
      </c>
      <c r="F13" s="23">
        <v>41.1</v>
      </c>
      <c r="G13" s="62"/>
      <c r="H13" s="61"/>
      <c r="I13" s="63">
        <v>244550</v>
      </c>
      <c r="J13" s="26">
        <f t="shared" si="0"/>
        <v>69871.428571428565</v>
      </c>
      <c r="K13" s="64">
        <f t="shared" si="1"/>
        <v>5950.1216545012167</v>
      </c>
      <c r="L13" s="27">
        <f t="shared" si="2"/>
        <v>1700.0347584289191</v>
      </c>
      <c r="M13" s="37" t="s">
        <v>53</v>
      </c>
    </row>
    <row r="14" spans="2:14" ht="24.75" customHeight="1" x14ac:dyDescent="0.35">
      <c r="B14" s="60">
        <v>7</v>
      </c>
      <c r="C14" s="22">
        <v>302</v>
      </c>
      <c r="D14" s="25" t="s">
        <v>55</v>
      </c>
      <c r="E14" s="61" t="s">
        <v>51</v>
      </c>
      <c r="F14" s="23">
        <v>57.4</v>
      </c>
      <c r="G14" s="62"/>
      <c r="H14" s="61"/>
      <c r="I14" s="63">
        <v>341530</v>
      </c>
      <c r="J14" s="26">
        <f t="shared" si="0"/>
        <v>97580</v>
      </c>
      <c r="K14" s="64">
        <f t="shared" si="1"/>
        <v>5950</v>
      </c>
      <c r="L14" s="27">
        <f t="shared" si="2"/>
        <v>1700</v>
      </c>
      <c r="M14" s="37" t="s">
        <v>53</v>
      </c>
    </row>
    <row r="15" spans="2:14" ht="24.75" customHeight="1" x14ac:dyDescent="0.35">
      <c r="B15" s="60">
        <v>8</v>
      </c>
      <c r="C15" s="22">
        <v>303</v>
      </c>
      <c r="D15" s="25" t="s">
        <v>55</v>
      </c>
      <c r="E15" s="61" t="s">
        <v>51</v>
      </c>
      <c r="F15" s="23">
        <v>78.3</v>
      </c>
      <c r="G15" s="62"/>
      <c r="H15" s="61"/>
      <c r="I15" s="63">
        <v>465890</v>
      </c>
      <c r="J15" s="26">
        <f t="shared" si="0"/>
        <v>133111.42857142858</v>
      </c>
      <c r="K15" s="64">
        <f t="shared" si="1"/>
        <v>5950.0638569604089</v>
      </c>
      <c r="L15" s="27">
        <f t="shared" si="2"/>
        <v>1700.0182448458311</v>
      </c>
      <c r="M15" s="37" t="s">
        <v>53</v>
      </c>
    </row>
    <row r="16" spans="2:14" ht="24.75" customHeight="1" x14ac:dyDescent="0.35">
      <c r="B16" s="60">
        <v>9</v>
      </c>
      <c r="C16" s="22">
        <v>401</v>
      </c>
      <c r="D16" s="25" t="s">
        <v>56</v>
      </c>
      <c r="E16" s="61" t="s">
        <v>51</v>
      </c>
      <c r="F16" s="23">
        <v>41.1</v>
      </c>
      <c r="G16" s="62"/>
      <c r="H16" s="61"/>
      <c r="I16" s="63">
        <v>251740</v>
      </c>
      <c r="J16" s="26">
        <f t="shared" si="0"/>
        <v>71925.71428571429</v>
      </c>
      <c r="K16" s="64">
        <f t="shared" si="1"/>
        <v>6125.0608272506079</v>
      </c>
      <c r="L16" s="27">
        <f t="shared" si="2"/>
        <v>1750.0173792144594</v>
      </c>
      <c r="M16" s="37" t="s">
        <v>53</v>
      </c>
    </row>
    <row r="17" spans="2:13" ht="24.75" customHeight="1" x14ac:dyDescent="0.35">
      <c r="B17" s="60">
        <v>10</v>
      </c>
      <c r="C17" s="22">
        <v>402</v>
      </c>
      <c r="D17" s="25" t="s">
        <v>56</v>
      </c>
      <c r="E17" s="61" t="s">
        <v>51</v>
      </c>
      <c r="F17" s="23">
        <v>57.4</v>
      </c>
      <c r="G17" s="62"/>
      <c r="H17" s="61"/>
      <c r="I17" s="63">
        <v>351580</v>
      </c>
      <c r="J17" s="26">
        <f t="shared" si="0"/>
        <v>100451.42857142857</v>
      </c>
      <c r="K17" s="64">
        <f t="shared" si="1"/>
        <v>6125.0871080139377</v>
      </c>
      <c r="L17" s="27">
        <f t="shared" si="2"/>
        <v>1750.0248880039821</v>
      </c>
      <c r="M17" s="37" t="s">
        <v>57</v>
      </c>
    </row>
    <row r="18" spans="2:13" ht="24.75" customHeight="1" x14ac:dyDescent="0.35">
      <c r="B18" s="60">
        <v>11</v>
      </c>
      <c r="C18" s="22">
        <v>403</v>
      </c>
      <c r="D18" s="25" t="s">
        <v>56</v>
      </c>
      <c r="E18" s="61" t="s">
        <v>51</v>
      </c>
      <c r="F18" s="23">
        <v>78.3</v>
      </c>
      <c r="G18" s="62"/>
      <c r="H18" s="61"/>
      <c r="I18" s="63">
        <v>479590</v>
      </c>
      <c r="J18" s="26">
        <f t="shared" si="0"/>
        <v>137025.71428571429</v>
      </c>
      <c r="K18" s="64">
        <f t="shared" si="1"/>
        <v>6125.0319284802044</v>
      </c>
      <c r="L18" s="27">
        <f t="shared" si="2"/>
        <v>1750.0091224229157</v>
      </c>
      <c r="M18" s="37" t="s">
        <v>53</v>
      </c>
    </row>
    <row r="19" spans="2:13" ht="24.75" customHeight="1" x14ac:dyDescent="0.35">
      <c r="B19" s="60">
        <v>12</v>
      </c>
      <c r="C19" s="22">
        <v>501</v>
      </c>
      <c r="D19" s="25" t="s">
        <v>58</v>
      </c>
      <c r="E19" s="61" t="s">
        <v>51</v>
      </c>
      <c r="F19" s="23">
        <v>41.1</v>
      </c>
      <c r="G19" s="62"/>
      <c r="H19" s="61"/>
      <c r="I19" s="63">
        <v>251740</v>
      </c>
      <c r="J19" s="26">
        <f t="shared" si="0"/>
        <v>71925.71428571429</v>
      </c>
      <c r="K19" s="64">
        <f t="shared" si="1"/>
        <v>6125.0608272506079</v>
      </c>
      <c r="L19" s="27">
        <f t="shared" si="2"/>
        <v>1750.0173792144594</v>
      </c>
      <c r="M19" s="37" t="s">
        <v>52</v>
      </c>
    </row>
    <row r="20" spans="2:13" ht="24.75" customHeight="1" x14ac:dyDescent="0.35">
      <c r="B20" s="60">
        <v>13</v>
      </c>
      <c r="C20" s="22">
        <v>502</v>
      </c>
      <c r="D20" s="25" t="s">
        <v>58</v>
      </c>
      <c r="E20" s="61" t="s">
        <v>51</v>
      </c>
      <c r="F20" s="23">
        <v>57.4</v>
      </c>
      <c r="G20" s="62"/>
      <c r="H20" s="61"/>
      <c r="I20" s="63">
        <v>351580</v>
      </c>
      <c r="J20" s="26">
        <f t="shared" si="0"/>
        <v>100451.42857142857</v>
      </c>
      <c r="K20" s="64">
        <f t="shared" si="1"/>
        <v>6125.0871080139377</v>
      </c>
      <c r="L20" s="27">
        <f t="shared" si="2"/>
        <v>1750.0248880039821</v>
      </c>
      <c r="M20" s="37" t="s">
        <v>53</v>
      </c>
    </row>
    <row r="21" spans="2:13" ht="24.75" customHeight="1" x14ac:dyDescent="0.35">
      <c r="B21" s="60">
        <v>14</v>
      </c>
      <c r="C21" s="22">
        <v>503</v>
      </c>
      <c r="D21" s="25" t="s">
        <v>58</v>
      </c>
      <c r="E21" s="61" t="s">
        <v>51</v>
      </c>
      <c r="F21" s="23">
        <v>78.3</v>
      </c>
      <c r="G21" s="62"/>
      <c r="H21" s="61"/>
      <c r="I21" s="63">
        <v>479590</v>
      </c>
      <c r="J21" s="26">
        <f t="shared" si="0"/>
        <v>137025.71428571429</v>
      </c>
      <c r="K21" s="64">
        <f t="shared" si="1"/>
        <v>6125.0319284802044</v>
      </c>
      <c r="L21" s="27">
        <f t="shared" si="2"/>
        <v>1750.0091224229157</v>
      </c>
      <c r="M21" s="37" t="s">
        <v>52</v>
      </c>
    </row>
    <row r="22" spans="2:13" ht="24.75" customHeight="1" x14ac:dyDescent="0.35">
      <c r="B22" s="60">
        <v>15</v>
      </c>
      <c r="C22" s="22">
        <v>601</v>
      </c>
      <c r="D22" s="25" t="s">
        <v>59</v>
      </c>
      <c r="E22" s="61" t="s">
        <v>51</v>
      </c>
      <c r="F22" s="23">
        <v>41.1</v>
      </c>
      <c r="G22" s="62"/>
      <c r="H22" s="61"/>
      <c r="I22" s="63">
        <v>258930</v>
      </c>
      <c r="J22" s="26">
        <f t="shared" si="0"/>
        <v>73980</v>
      </c>
      <c r="K22" s="64">
        <f t="shared" si="1"/>
        <v>6300</v>
      </c>
      <c r="L22" s="27">
        <f t="shared" si="2"/>
        <v>1800</v>
      </c>
      <c r="M22" s="37" t="s">
        <v>53</v>
      </c>
    </row>
    <row r="23" spans="2:13" ht="24.75" customHeight="1" x14ac:dyDescent="0.35">
      <c r="B23" s="60">
        <v>16</v>
      </c>
      <c r="C23" s="22">
        <v>602</v>
      </c>
      <c r="D23" s="25" t="s">
        <v>59</v>
      </c>
      <c r="E23" s="61" t="s">
        <v>51</v>
      </c>
      <c r="F23" s="23">
        <v>57.4</v>
      </c>
      <c r="G23" s="62"/>
      <c r="H23" s="61"/>
      <c r="I23" s="63">
        <v>361620</v>
      </c>
      <c r="J23" s="26">
        <f t="shared" si="0"/>
        <v>103320</v>
      </c>
      <c r="K23" s="64">
        <f t="shared" si="1"/>
        <v>6300</v>
      </c>
      <c r="L23" s="27">
        <f t="shared" si="2"/>
        <v>1800</v>
      </c>
      <c r="M23" s="37" t="s">
        <v>53</v>
      </c>
    </row>
    <row r="24" spans="2:13" ht="24.75" customHeight="1" x14ac:dyDescent="0.35">
      <c r="B24" s="60">
        <v>17</v>
      </c>
      <c r="C24" s="22">
        <v>603</v>
      </c>
      <c r="D24" s="25" t="s">
        <v>59</v>
      </c>
      <c r="E24" s="61" t="s">
        <v>51</v>
      </c>
      <c r="F24" s="23">
        <v>78.3</v>
      </c>
      <c r="G24" s="62"/>
      <c r="H24" s="61"/>
      <c r="I24" s="63">
        <v>493290</v>
      </c>
      <c r="J24" s="26">
        <f t="shared" si="0"/>
        <v>140940</v>
      </c>
      <c r="K24" s="64">
        <f t="shared" si="1"/>
        <v>6300</v>
      </c>
      <c r="L24" s="27">
        <f t="shared" si="2"/>
        <v>1800</v>
      </c>
      <c r="M24" s="37" t="s">
        <v>53</v>
      </c>
    </row>
    <row r="25" spans="2:13" ht="24.75" customHeight="1" x14ac:dyDescent="0.35">
      <c r="B25" s="60">
        <v>18</v>
      </c>
      <c r="C25" s="22">
        <v>701</v>
      </c>
      <c r="D25" s="25" t="s">
        <v>60</v>
      </c>
      <c r="E25" s="61" t="s">
        <v>51</v>
      </c>
      <c r="F25" s="23">
        <v>41.1</v>
      </c>
      <c r="G25" s="62"/>
      <c r="H25" s="61"/>
      <c r="I25" s="63">
        <v>258930</v>
      </c>
      <c r="J25" s="26">
        <f t="shared" si="0"/>
        <v>73980</v>
      </c>
      <c r="K25" s="64">
        <f t="shared" si="1"/>
        <v>6300</v>
      </c>
      <c r="L25" s="27">
        <f t="shared" si="2"/>
        <v>1800</v>
      </c>
      <c r="M25" s="37" t="s">
        <v>53</v>
      </c>
    </row>
    <row r="26" spans="2:13" ht="24.75" customHeight="1" x14ac:dyDescent="0.35">
      <c r="B26" s="60">
        <v>19</v>
      </c>
      <c r="C26" s="22">
        <v>702</v>
      </c>
      <c r="D26" s="25" t="s">
        <v>60</v>
      </c>
      <c r="E26" s="61" t="s">
        <v>51</v>
      </c>
      <c r="F26" s="23">
        <v>57.4</v>
      </c>
      <c r="G26" s="62"/>
      <c r="H26" s="61"/>
      <c r="I26" s="63">
        <v>361620</v>
      </c>
      <c r="J26" s="26">
        <f t="shared" si="0"/>
        <v>103320</v>
      </c>
      <c r="K26" s="64">
        <f t="shared" si="1"/>
        <v>6300</v>
      </c>
      <c r="L26" s="27">
        <f t="shared" si="2"/>
        <v>1800</v>
      </c>
      <c r="M26" s="37" t="s">
        <v>53</v>
      </c>
    </row>
    <row r="27" spans="2:13" ht="24.75" customHeight="1" x14ac:dyDescent="0.35">
      <c r="B27" s="60">
        <v>20</v>
      </c>
      <c r="C27" s="22">
        <v>703</v>
      </c>
      <c r="D27" s="25" t="s">
        <v>60</v>
      </c>
      <c r="E27" s="61" t="s">
        <v>51</v>
      </c>
      <c r="F27" s="23">
        <v>78.3</v>
      </c>
      <c r="G27" s="62"/>
      <c r="H27" s="61"/>
      <c r="I27" s="63">
        <v>493290</v>
      </c>
      <c r="J27" s="26">
        <f t="shared" si="0"/>
        <v>140940</v>
      </c>
      <c r="K27" s="64">
        <f t="shared" si="1"/>
        <v>6300</v>
      </c>
      <c r="L27" s="27">
        <f t="shared" si="2"/>
        <v>1800</v>
      </c>
      <c r="M27" s="37" t="s">
        <v>53</v>
      </c>
    </row>
    <row r="28" spans="2:13" ht="24.75" customHeight="1" x14ac:dyDescent="0.35">
      <c r="B28" s="60">
        <v>21</v>
      </c>
      <c r="C28" s="22">
        <v>801</v>
      </c>
      <c r="D28" s="25" t="s">
        <v>61</v>
      </c>
      <c r="E28" s="61" t="s">
        <v>51</v>
      </c>
      <c r="F28" s="23">
        <v>41.1</v>
      </c>
      <c r="G28" s="62"/>
      <c r="H28" s="61"/>
      <c r="I28" s="63">
        <v>258930</v>
      </c>
      <c r="J28" s="26">
        <f t="shared" si="0"/>
        <v>73980</v>
      </c>
      <c r="K28" s="64">
        <f t="shared" si="1"/>
        <v>6300</v>
      </c>
      <c r="L28" s="27">
        <f t="shared" si="2"/>
        <v>1800</v>
      </c>
      <c r="M28" s="37" t="s">
        <v>53</v>
      </c>
    </row>
    <row r="29" spans="2:13" ht="24.75" customHeight="1" x14ac:dyDescent="0.35">
      <c r="B29" s="60">
        <v>22</v>
      </c>
      <c r="C29" s="22">
        <v>802</v>
      </c>
      <c r="D29" s="25" t="s">
        <v>61</v>
      </c>
      <c r="E29" s="61" t="s">
        <v>51</v>
      </c>
      <c r="F29" s="23">
        <v>57.4</v>
      </c>
      <c r="G29" s="62"/>
      <c r="H29" s="61"/>
      <c r="I29" s="63">
        <v>361620</v>
      </c>
      <c r="J29" s="26">
        <f t="shared" si="0"/>
        <v>103320</v>
      </c>
      <c r="K29" s="64">
        <f t="shared" si="1"/>
        <v>6300</v>
      </c>
      <c r="L29" s="27">
        <f t="shared" si="2"/>
        <v>1800</v>
      </c>
      <c r="M29" s="37" t="s">
        <v>53</v>
      </c>
    </row>
    <row r="30" spans="2:13" ht="24.75" customHeight="1" x14ac:dyDescent="0.35">
      <c r="B30" s="60">
        <v>23</v>
      </c>
      <c r="C30" s="22">
        <v>803</v>
      </c>
      <c r="D30" s="25" t="s">
        <v>61</v>
      </c>
      <c r="E30" s="61" t="s">
        <v>51</v>
      </c>
      <c r="F30" s="23">
        <v>78.3</v>
      </c>
      <c r="G30" s="62"/>
      <c r="H30" s="61"/>
      <c r="I30" s="63">
        <v>493290</v>
      </c>
      <c r="J30" s="26">
        <f t="shared" si="0"/>
        <v>140940</v>
      </c>
      <c r="K30" s="64">
        <f t="shared" si="1"/>
        <v>6300</v>
      </c>
      <c r="L30" s="27">
        <f t="shared" si="2"/>
        <v>1800</v>
      </c>
      <c r="M30" s="37" t="s">
        <v>53</v>
      </c>
    </row>
    <row r="31" spans="2:13" ht="24.75" customHeight="1" x14ac:dyDescent="0.35">
      <c r="B31" s="60">
        <v>24</v>
      </c>
      <c r="C31" s="22">
        <v>901</v>
      </c>
      <c r="D31" s="25" t="s">
        <v>62</v>
      </c>
      <c r="E31" s="61" t="s">
        <v>63</v>
      </c>
      <c r="F31" s="23">
        <v>80.599999999999994</v>
      </c>
      <c r="G31" s="62"/>
      <c r="H31" s="61"/>
      <c r="I31" s="63">
        <v>535990</v>
      </c>
      <c r="J31" s="26">
        <f t="shared" si="0"/>
        <v>153140</v>
      </c>
      <c r="K31" s="64">
        <f t="shared" si="1"/>
        <v>6650.0000000000009</v>
      </c>
      <c r="L31" s="27">
        <f t="shared" si="2"/>
        <v>1900.0000000000002</v>
      </c>
      <c r="M31" s="37" t="s">
        <v>53</v>
      </c>
    </row>
    <row r="32" spans="2:13" ht="24.75" customHeight="1" x14ac:dyDescent="0.35">
      <c r="B32" s="60">
        <v>25</v>
      </c>
      <c r="C32" s="22">
        <v>902</v>
      </c>
      <c r="D32" s="25" t="s">
        <v>62</v>
      </c>
      <c r="E32" s="61" t="s">
        <v>63</v>
      </c>
      <c r="F32" s="23">
        <v>96.2</v>
      </c>
      <c r="G32" s="62"/>
      <c r="H32" s="61"/>
      <c r="I32" s="63">
        <v>639730</v>
      </c>
      <c r="J32" s="26">
        <f t="shared" si="0"/>
        <v>182780</v>
      </c>
      <c r="K32" s="64">
        <f t="shared" si="1"/>
        <v>6650</v>
      </c>
      <c r="L32" s="27">
        <f t="shared" si="2"/>
        <v>1900</v>
      </c>
      <c r="M32" s="37" t="s">
        <v>53</v>
      </c>
    </row>
    <row r="34" spans="2:14" x14ac:dyDescent="0.35">
      <c r="B34" s="65" t="s">
        <v>64</v>
      </c>
      <c r="H34" s="65" t="s">
        <v>65</v>
      </c>
    </row>
    <row r="36" spans="2:14" x14ac:dyDescent="0.35">
      <c r="B36" s="107" t="s">
        <v>66</v>
      </c>
      <c r="C36" s="107" t="s">
        <v>67</v>
      </c>
      <c r="D36" s="107" t="s">
        <v>68</v>
      </c>
      <c r="E36" s="107" t="s">
        <v>69</v>
      </c>
      <c r="F36" s="107" t="s">
        <v>70</v>
      </c>
      <c r="G36" s="58"/>
      <c r="H36" s="107" t="s">
        <v>20</v>
      </c>
      <c r="I36" s="107" t="s">
        <v>71</v>
      </c>
      <c r="J36" s="107"/>
      <c r="K36" s="44" t="s">
        <v>67</v>
      </c>
      <c r="L36" s="44" t="s">
        <v>72</v>
      </c>
      <c r="M36" s="44" t="s">
        <v>73</v>
      </c>
      <c r="N36" s="44" t="s">
        <v>74</v>
      </c>
    </row>
    <row r="37" spans="2:14" x14ac:dyDescent="0.35">
      <c r="B37" s="105"/>
      <c r="C37" s="105"/>
      <c r="D37" s="105"/>
      <c r="E37" s="105"/>
      <c r="F37" s="105"/>
      <c r="G37" s="58"/>
      <c r="H37" s="105"/>
      <c r="I37" s="105"/>
      <c r="J37" s="105"/>
      <c r="K37" s="66"/>
      <c r="L37" s="66" t="s">
        <v>75</v>
      </c>
      <c r="M37" s="66"/>
      <c r="N37" s="66"/>
    </row>
    <row r="38" spans="2:14" x14ac:dyDescent="0.35">
      <c r="B38" s="61">
        <v>0</v>
      </c>
      <c r="C38" s="28">
        <v>0</v>
      </c>
      <c r="D38" s="67">
        <v>0</v>
      </c>
      <c r="E38" s="68">
        <v>0</v>
      </c>
      <c r="F38" s="67">
        <v>0</v>
      </c>
      <c r="G38" s="69"/>
      <c r="H38" s="70">
        <v>0</v>
      </c>
      <c r="I38" s="70">
        <v>0</v>
      </c>
      <c r="J38" s="70"/>
      <c r="K38" s="70">
        <v>0</v>
      </c>
      <c r="L38" s="70">
        <v>0</v>
      </c>
      <c r="M38" s="70">
        <v>0</v>
      </c>
      <c r="N38" s="70">
        <v>0</v>
      </c>
    </row>
    <row r="39" spans="2:14" ht="28.5" customHeight="1" x14ac:dyDescent="0.35">
      <c r="B39" s="61" t="s">
        <v>76</v>
      </c>
      <c r="C39" s="28">
        <v>13.1</v>
      </c>
      <c r="D39" s="67">
        <f t="shared" ref="D39:D48" si="3">E39/C39</f>
        <v>3500</v>
      </c>
      <c r="E39" s="68">
        <v>45850</v>
      </c>
      <c r="F39" s="67">
        <f t="shared" ref="F39:F48" si="4">E39/$G$2</f>
        <v>13100</v>
      </c>
      <c r="H39" s="61" t="s">
        <v>77</v>
      </c>
      <c r="I39" s="61" t="s">
        <v>78</v>
      </c>
      <c r="J39" s="61"/>
      <c r="K39" s="71">
        <v>5.05</v>
      </c>
      <c r="L39" s="68">
        <f>N39/K39</f>
        <v>2600</v>
      </c>
      <c r="M39" s="67">
        <f>L39*K39</f>
        <v>13130</v>
      </c>
      <c r="N39" s="68">
        <v>13130</v>
      </c>
    </row>
    <row r="40" spans="2:14" ht="28.5" customHeight="1" x14ac:dyDescent="0.35">
      <c r="B40" s="61" t="s">
        <v>79</v>
      </c>
      <c r="C40" s="28">
        <v>16.7</v>
      </c>
      <c r="D40" s="67">
        <f t="shared" si="3"/>
        <v>3500</v>
      </c>
      <c r="E40" s="68">
        <v>58450</v>
      </c>
      <c r="F40" s="67">
        <f t="shared" si="4"/>
        <v>16700</v>
      </c>
      <c r="H40" s="61" t="s">
        <v>15</v>
      </c>
      <c r="I40" s="61" t="s">
        <v>78</v>
      </c>
      <c r="J40" s="61"/>
      <c r="K40" s="71">
        <v>3.72</v>
      </c>
      <c r="L40" s="68">
        <f>N40/K40</f>
        <v>2599.4623655913979</v>
      </c>
      <c r="M40" s="67">
        <f>L40*K40</f>
        <v>9670</v>
      </c>
      <c r="N40" s="68">
        <v>9670</v>
      </c>
    </row>
    <row r="41" spans="2:14" ht="28.5" customHeight="1" x14ac:dyDescent="0.35">
      <c r="B41" s="61" t="s">
        <v>80</v>
      </c>
      <c r="C41" s="28">
        <v>13.66</v>
      </c>
      <c r="D41" s="67">
        <f t="shared" si="3"/>
        <v>3500</v>
      </c>
      <c r="E41" s="68">
        <v>47810</v>
      </c>
      <c r="F41" s="67">
        <f t="shared" si="4"/>
        <v>13660</v>
      </c>
      <c r="H41" s="61" t="s">
        <v>81</v>
      </c>
      <c r="I41" s="61" t="s">
        <v>78</v>
      </c>
      <c r="J41" s="61"/>
      <c r="K41" s="71">
        <v>4.78</v>
      </c>
      <c r="L41" s="68">
        <f>N41/K41</f>
        <v>2600.4184100418411</v>
      </c>
      <c r="M41" s="67">
        <f>L41*K41</f>
        <v>12430.000000000002</v>
      </c>
      <c r="N41" s="68">
        <v>12430</v>
      </c>
    </row>
    <row r="42" spans="2:14" ht="28.5" customHeight="1" x14ac:dyDescent="0.35">
      <c r="B42" s="61" t="s">
        <v>82</v>
      </c>
      <c r="C42" s="28">
        <v>14.11</v>
      </c>
      <c r="D42" s="67">
        <f t="shared" si="3"/>
        <v>3500.3543586109145</v>
      </c>
      <c r="E42" s="68">
        <v>49390</v>
      </c>
      <c r="F42" s="67">
        <f t="shared" si="4"/>
        <v>14111.428571428571</v>
      </c>
      <c r="H42" s="61" t="s">
        <v>83</v>
      </c>
      <c r="I42" s="61" t="s">
        <v>78</v>
      </c>
      <c r="J42" s="61"/>
      <c r="K42" s="71">
        <v>4.03</v>
      </c>
      <c r="L42" s="68">
        <f>N42/K42</f>
        <v>2600.4962779156326</v>
      </c>
      <c r="M42" s="67">
        <f>L42*K42</f>
        <v>10480</v>
      </c>
      <c r="N42" s="68">
        <v>10480</v>
      </c>
    </row>
    <row r="43" spans="2:14" ht="28.5" customHeight="1" x14ac:dyDescent="0.35">
      <c r="B43" s="61" t="s">
        <v>84</v>
      </c>
      <c r="C43" s="28">
        <v>12.44</v>
      </c>
      <c r="D43" s="67">
        <f t="shared" si="3"/>
        <v>3500</v>
      </c>
      <c r="E43" s="68">
        <v>43540</v>
      </c>
      <c r="F43" s="67">
        <f t="shared" si="4"/>
        <v>12440</v>
      </c>
    </row>
    <row r="44" spans="2:14" ht="28.5" customHeight="1" x14ac:dyDescent="0.35">
      <c r="B44" s="61" t="s">
        <v>85</v>
      </c>
      <c r="C44" s="28">
        <v>15.72</v>
      </c>
      <c r="D44" s="67">
        <f t="shared" si="3"/>
        <v>3500</v>
      </c>
      <c r="E44" s="68">
        <v>55020</v>
      </c>
      <c r="F44" s="67">
        <f t="shared" si="4"/>
        <v>15720</v>
      </c>
    </row>
    <row r="45" spans="2:14" ht="28.5" customHeight="1" x14ac:dyDescent="0.35">
      <c r="B45" s="61" t="s">
        <v>86</v>
      </c>
      <c r="C45" s="28">
        <v>12.83</v>
      </c>
      <c r="D45" s="67">
        <f t="shared" si="3"/>
        <v>3500.3897116134062</v>
      </c>
      <c r="E45" s="68">
        <v>44910</v>
      </c>
      <c r="F45" s="67">
        <f t="shared" si="4"/>
        <v>12831.428571428571</v>
      </c>
    </row>
    <row r="46" spans="2:14" ht="28.5" customHeight="1" x14ac:dyDescent="0.35">
      <c r="B46" s="61" t="s">
        <v>87</v>
      </c>
      <c r="C46" s="28">
        <v>13.42</v>
      </c>
      <c r="D46" s="67">
        <f t="shared" si="3"/>
        <v>3500</v>
      </c>
      <c r="E46" s="68">
        <v>46970</v>
      </c>
      <c r="F46" s="67">
        <f t="shared" si="4"/>
        <v>13420</v>
      </c>
    </row>
    <row r="47" spans="2:14" ht="28.5" customHeight="1" x14ac:dyDescent="0.35">
      <c r="B47" s="61" t="s">
        <v>88</v>
      </c>
      <c r="C47" s="28">
        <v>16.77</v>
      </c>
      <c r="D47" s="67">
        <f t="shared" si="3"/>
        <v>3500.2981514609423</v>
      </c>
      <c r="E47" s="68">
        <v>58700</v>
      </c>
      <c r="F47" s="67">
        <f t="shared" si="4"/>
        <v>16771.428571428572</v>
      </c>
    </row>
    <row r="48" spans="2:14" ht="28.5" customHeight="1" x14ac:dyDescent="0.35">
      <c r="B48" s="61" t="s">
        <v>89</v>
      </c>
      <c r="C48" s="28">
        <v>16.82</v>
      </c>
      <c r="D48" s="67">
        <f t="shared" si="3"/>
        <v>3500</v>
      </c>
      <c r="E48" s="68">
        <v>58870</v>
      </c>
      <c r="F48" s="67">
        <f t="shared" si="4"/>
        <v>16820</v>
      </c>
    </row>
  </sheetData>
  <mergeCells count="23">
    <mergeCell ref="C36:C37"/>
    <mergeCell ref="I5:I6"/>
    <mergeCell ref="G5:G6"/>
    <mergeCell ref="B36:B37"/>
    <mergeCell ref="E36:E37"/>
    <mergeCell ref="B5:B6"/>
    <mergeCell ref="D5:D6"/>
    <mergeCell ref="H5:H6"/>
    <mergeCell ref="C5:C6"/>
    <mergeCell ref="D36:D37"/>
    <mergeCell ref="E5:E6"/>
    <mergeCell ref="F36:F37"/>
    <mergeCell ref="F5:F6"/>
    <mergeCell ref="L4:N4"/>
    <mergeCell ref="I4:K4"/>
    <mergeCell ref="L5:L6"/>
    <mergeCell ref="N5:N6"/>
    <mergeCell ref="H36:H37"/>
    <mergeCell ref="J36:J37"/>
    <mergeCell ref="J5:J6"/>
    <mergeCell ref="K5:K6"/>
    <mergeCell ref="M5:M6"/>
    <mergeCell ref="I36:I37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FInanciamiento </vt:lpstr>
      <vt:lpstr>PRECIOS OCTUBRE 2026</vt:lpstr>
      <vt:lpstr>ListaDepartamentos</vt:lpstr>
      <vt:lpstr>ListaDepositos</vt:lpstr>
      <vt:lpstr>ListaEstacionamientos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Proforma Cruz Mirador</dc:title>
  <dc:creator>Cruz Inmobiliaria</dc:creator>
  <cp:lastModifiedBy>Eder3232</cp:lastModifiedBy>
  <dcterms:created xsi:type="dcterms:W3CDTF">2026-10-18T07:50:05Z</dcterms:created>
  <dcterms:modified xsi:type="dcterms:W3CDTF">2026-10-18T23:14:25Z</dcterms:modified>
</cp:coreProperties>
</file>